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yssenkruppmaterials-my.sharepoint.com/personal/10478289_thyssenkrupp-materials_com/Documents/Skrivebord/"/>
    </mc:Choice>
  </mc:AlternateContent>
  <bookViews>
    <workbookView xWindow="120" yWindow="330" windowWidth="24915" windowHeight="11895" firstSheet="1" activeTab="1"/>
  </bookViews>
  <sheets>
    <sheet name="RiaKlik" sheetId="1" state="hidden" r:id="rId1"/>
    <sheet name="Click-Step" sheetId="2" r:id="rId2"/>
  </sheets>
  <definedNames>
    <definedName name="_xlnm._FilterDatabase" localSheetId="1" hidden="1">'Click-Step'!$C$5:$L$11</definedName>
    <definedName name="CS_ANTALPLADER">'Click-Step'!$D$43</definedName>
    <definedName name="CS_BEHOVSKRUER">'Click-Step'!$D$45</definedName>
    <definedName name="CS_BETEGNELSE">'Click-Step'!$D$47</definedName>
    <definedName name="CS_BREDDE">'Click-Step'!$D$10</definedName>
    <definedName name="CS_LÆGTEAFSTAND">'Click-Step'!$D$7</definedName>
    <definedName name="CS_LÆNGDE">'Click-Step'!$C$10</definedName>
    <definedName name="CS_SKRUEPLADE">'Click-Step'!$D$44</definedName>
    <definedName name="RK_ANTALPLADER">RiaKlik!$D$41</definedName>
    <definedName name="RK_BREDDE">RiaKlik!$D$10</definedName>
    <definedName name="RK_LÆNGDE">RiaKlik!$C$10</definedName>
  </definedNames>
  <calcPr calcId="162913"/>
</workbook>
</file>

<file path=xl/calcChain.xml><?xml version="1.0" encoding="utf-8"?>
<calcChain xmlns="http://schemas.openxmlformats.org/spreadsheetml/2006/main">
  <c r="F22" i="1" l="1"/>
  <c r="F21" i="1"/>
  <c r="F20" i="1"/>
  <c r="F18" i="1"/>
  <c r="F17" i="1"/>
  <c r="F15" i="1"/>
  <c r="F16" i="1"/>
  <c r="C14" i="1" l="1"/>
  <c r="D14" i="1"/>
  <c r="E14" i="1"/>
  <c r="G14" i="1"/>
  <c r="D41" i="1" l="1"/>
  <c r="F14" i="1" s="1"/>
  <c r="F19" i="1" s="1"/>
  <c r="J55" i="2" l="1"/>
  <c r="J54" i="2"/>
  <c r="J53" i="2"/>
  <c r="J52" i="2"/>
  <c r="J51" i="2"/>
  <c r="J50" i="2"/>
  <c r="J49" i="2"/>
  <c r="D47" i="2"/>
  <c r="C14" i="2" s="1"/>
  <c r="F19" i="2"/>
  <c r="F18" i="2"/>
  <c r="F17" i="2"/>
  <c r="F16" i="2"/>
  <c r="D44" i="2"/>
  <c r="D43" i="2"/>
  <c r="F14" i="2" s="1"/>
  <c r="G14" i="2" l="1"/>
  <c r="E14" i="2"/>
  <c r="D14" i="2"/>
  <c r="D45" i="2"/>
  <c r="F15" i="2" s="1"/>
</calcChain>
</file>

<file path=xl/sharedStrings.xml><?xml version="1.0" encoding="utf-8"?>
<sst xmlns="http://schemas.openxmlformats.org/spreadsheetml/2006/main" count="103" uniqueCount="87">
  <si>
    <t>MWPCRIAKLOL30DK</t>
  </si>
  <si>
    <t>SPRIAKL370576</t>
  </si>
  <si>
    <t>SPRIAKL371425</t>
  </si>
  <si>
    <t>DKFMSVE040</t>
  </si>
  <si>
    <t>ACCTA620017967</t>
  </si>
  <si>
    <t>DKCAK168</t>
  </si>
  <si>
    <t>DKACCIB1000VE</t>
  </si>
  <si>
    <t>DKSPKIP1000</t>
  </si>
  <si>
    <t>RIAKL 4PACK 3.000 250 10 WH S4P UV</t>
  </si>
  <si>
    <t>RIAKL Alu Sideprofil 370576 10 x 1600 mm</t>
  </si>
  <si>
    <t>RIAKL Alu Vandnæse 371425 10 x 500 mm MT</t>
  </si>
  <si>
    <t>RIAKL Fastgørelsesbeslag VE: 40 St. m/sk</t>
  </si>
  <si>
    <t>RIAKL Alutape 40 mm x 10 m 620017967</t>
  </si>
  <si>
    <t>RIAKL Endekap og Topskruer 16/8 PEBR</t>
  </si>
  <si>
    <t>RIAKL Inddækningsbånd 1000 mm VE: 5 St.</t>
  </si>
  <si>
    <t>RIAKL Alu Inddækningsprofil 1000 mm PEBR</t>
  </si>
  <si>
    <t>MWPCRIAKLOL35DK</t>
  </si>
  <si>
    <t>RIAKL 4PACK 3.500 250 10 WH S4P UV</t>
  </si>
  <si>
    <t>MWPCRIAKLOL40DK</t>
  </si>
  <si>
    <t>RIAKL 4PACK 4.000 250 10 WH S4P UV</t>
  </si>
  <si>
    <t>MWPCRIAKLOL50DK</t>
  </si>
  <si>
    <t>RIAKL 4PACK 5.000 250 10 WH S4P UV</t>
  </si>
  <si>
    <t>ACCTAPE10293275</t>
  </si>
  <si>
    <t>DKMS0335VE075</t>
  </si>
  <si>
    <t>SPCLST5107526</t>
  </si>
  <si>
    <t>SPCLST5107530</t>
  </si>
  <si>
    <t>SPCLST5107527</t>
  </si>
  <si>
    <t>SAP</t>
  </si>
  <si>
    <t>EAN</t>
  </si>
  <si>
    <t>TUN</t>
  </si>
  <si>
    <t xml:space="preserve">Ventilationstape 32 mm x 7,5 m </t>
  </si>
  <si>
    <t>Monteringssæt 3 x 35 mm, VE: 75 St.</t>
  </si>
  <si>
    <t xml:space="preserve">Alu side/vandnæseprofil 16 x 1600 mm </t>
  </si>
  <si>
    <t>Alu U-Profil 16 x 1500 mm</t>
  </si>
  <si>
    <t>Tætningsbånd 16/2-8 mm, 10 mtr.</t>
  </si>
  <si>
    <t>CLST 5PACK 5.000 221 16 WH SDP UV</t>
  </si>
  <si>
    <t>CLST 5PACK 3.000 221 16 CL SDP UV</t>
  </si>
  <si>
    <t>CLST 5PACK 3.500 221 16 CL SDP UV</t>
  </si>
  <si>
    <t>CLST 5PACK 4.000 221 16 CL SDP UV</t>
  </si>
  <si>
    <t>CLST 5PACK 3.000 221 16 WH SDP UV</t>
  </si>
  <si>
    <t>CLST 5PACK 3.500 221 16 WH SDP UV</t>
  </si>
  <si>
    <t>CLST 5PACK 4.000 221 16 WH SDP UV</t>
  </si>
  <si>
    <t>MWPCKLICKOL50DK</t>
  </si>
  <si>
    <t>MWPCKLICKFA30DK</t>
  </si>
  <si>
    <t>MWPCKLICKFA35DK</t>
  </si>
  <si>
    <t>MWPCKLICKFA40DK</t>
  </si>
  <si>
    <t>MWPCKLICKOL30DK</t>
  </si>
  <si>
    <t>MWPCKLICKOL35DK</t>
  </si>
  <si>
    <t>MWPCKLICKOL40DK</t>
  </si>
  <si>
    <t>5107525</t>
  </si>
  <si>
    <t>5107526</t>
  </si>
  <si>
    <t>5107527</t>
  </si>
  <si>
    <t>5107528</t>
  </si>
  <si>
    <t>5107530</t>
  </si>
  <si>
    <t>1372120</t>
  </si>
  <si>
    <t>1372125</t>
  </si>
  <si>
    <t>1372128</t>
  </si>
  <si>
    <t>5102177</t>
  </si>
  <si>
    <t>5102178</t>
  </si>
  <si>
    <t>5102179</t>
  </si>
  <si>
    <t>5179607</t>
  </si>
  <si>
    <t>Tekst</t>
  </si>
  <si>
    <t>Antal</t>
  </si>
  <si>
    <t>Antal plader</t>
  </si>
  <si>
    <t>Skruer plade</t>
  </si>
  <si>
    <t>Behov skruer</t>
  </si>
  <si>
    <t>Click-Step</t>
  </si>
  <si>
    <t>Farve</t>
  </si>
  <si>
    <t>Opal</t>
  </si>
  <si>
    <t>Klar</t>
  </si>
  <si>
    <t>Betegnelse</t>
  </si>
  <si>
    <t>Klar3000</t>
  </si>
  <si>
    <t>Klar3500</t>
  </si>
  <si>
    <t>Klar4000</t>
  </si>
  <si>
    <t>Opal3000</t>
  </si>
  <si>
    <t>Opal3500</t>
  </si>
  <si>
    <t>Opal4000</t>
  </si>
  <si>
    <t>Opal5000</t>
  </si>
  <si>
    <t>Længde mm</t>
  </si>
  <si>
    <t>Bredde mm</t>
  </si>
  <si>
    <t>Lægteafstand mm</t>
  </si>
  <si>
    <t>RiaKlik</t>
  </si>
  <si>
    <t>ACCMULTISILTR</t>
  </si>
  <si>
    <t>MULTISIL Silicon transparent Kartusche 0</t>
  </si>
  <si>
    <t>Bemærk! UDGÅET..</t>
  </si>
  <si>
    <t>Silicone</t>
  </si>
  <si>
    <t>ACCSILICON300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</si>
</sst>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7" fillId="0" borderId="11" applyNumberFormat="0" applyFill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quotePrefix="1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4" borderId="3" xfId="0" applyFont="1" applyFill="1" applyBorder="1"/>
    <xf numFmtId="0" fontId="1" fillId="4" borderId="5" xfId="0" applyFont="1" applyFill="1" applyBorder="1"/>
    <xf numFmtId="0" fontId="1" fillId="4" borderId="8" xfId="0" applyFont="1" applyFill="1" applyBorder="1"/>
    <xf numFmtId="0" fontId="1" fillId="4" borderId="10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3" borderId="0" xfId="0" applyFont="1" applyFill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5" borderId="11" xfId="1" applyFont="1" applyFill="1" applyAlignment="1">
      <alignment horizontal="left"/>
    </xf>
    <xf numFmtId="0" fontId="8" fillId="5" borderId="11" xfId="1" applyFont="1" applyFill="1"/>
    <xf numFmtId="0" fontId="1" fillId="5" borderId="0" xfId="0" applyFont="1" applyFill="1" applyAlignment="1">
      <alignment horizontal="left"/>
    </xf>
    <xf numFmtId="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right"/>
    </xf>
  </cellXfs>
  <cellStyles count="2">
    <cellStyle name="Normal" xfId="0" builtinId="0"/>
    <cellStyle name="Oversk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104774</xdr:rowOff>
    </xdr:from>
    <xdr:to>
      <xdr:col>6</xdr:col>
      <xdr:colOff>1543050</xdr:colOff>
      <xdr:row>8</xdr:row>
      <xdr:rowOff>19049</xdr:rowOff>
    </xdr:to>
    <xdr:sp macro="" textlink="">
      <xdr:nvSpPr>
        <xdr:cNvPr id="3" name="Afrundet rektangulær billedforklaring 2"/>
        <xdr:cNvSpPr/>
      </xdr:nvSpPr>
      <xdr:spPr>
        <a:xfrm>
          <a:off x="4267200" y="1847849"/>
          <a:ext cx="2143125" cy="409575"/>
        </a:xfrm>
        <a:prstGeom prst="wedgeRoundRectCallout">
          <a:avLst>
            <a:gd name="adj1" fmla="val -81520"/>
            <a:gd name="adj2" fmla="val 1287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200" b="1"/>
            <a:t>Udfyld</a:t>
          </a:r>
          <a:r>
            <a:rPr lang="da-DK" sz="1200" b="1" baseline="0"/>
            <a:t> grønne felter</a:t>
          </a:r>
          <a:endParaRPr lang="da-DK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4</xdr:row>
      <xdr:rowOff>190500</xdr:rowOff>
    </xdr:from>
    <xdr:to>
      <xdr:col>6</xdr:col>
      <xdr:colOff>1762125</xdr:colOff>
      <xdr:row>6</xdr:row>
      <xdr:rowOff>104775</xdr:rowOff>
    </xdr:to>
    <xdr:sp macro="" textlink="">
      <xdr:nvSpPr>
        <xdr:cNvPr id="2" name="Afrundet rektangulær billedforklaring 1"/>
        <xdr:cNvSpPr/>
      </xdr:nvSpPr>
      <xdr:spPr>
        <a:xfrm>
          <a:off x="4486275" y="1438275"/>
          <a:ext cx="2143125" cy="409575"/>
        </a:xfrm>
        <a:prstGeom prst="wedgeRoundRectCallout">
          <a:avLst>
            <a:gd name="adj1" fmla="val -81520"/>
            <a:gd name="adj2" fmla="val 1287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200" b="1"/>
            <a:t>Udfyld</a:t>
          </a:r>
          <a:r>
            <a:rPr lang="da-DK" sz="1200" b="1" baseline="0"/>
            <a:t> grønne felter</a:t>
          </a:r>
          <a:endParaRPr lang="da-DK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4"/>
  <sheetViews>
    <sheetView zoomScale="110" zoomScaleNormal="110" workbookViewId="0">
      <selection activeCell="G7" sqref="G7"/>
    </sheetView>
  </sheetViews>
  <sheetFormatPr defaultRowHeight="20.100000000000001" customHeight="1" x14ac:dyDescent="0.25"/>
  <cols>
    <col min="1" max="1" width="9.140625" style="4"/>
    <col min="2" max="2" width="2.7109375" style="4" customWidth="1"/>
    <col min="3" max="3" width="20.85546875" style="1" customWidth="1"/>
    <col min="4" max="4" width="18.140625" style="1" customWidth="1"/>
    <col min="5" max="5" width="13" style="2" customWidth="1"/>
    <col min="6" max="6" width="9.140625" style="2"/>
    <col min="7" max="7" width="48.85546875" style="3" customWidth="1"/>
    <col min="8" max="8" width="2.7109375" style="3" customWidth="1"/>
    <col min="9" max="9" width="7.85546875" style="3" customWidth="1"/>
    <col min="10" max="12" width="9.140625" style="4"/>
    <col min="13" max="13" width="13.140625" style="4" customWidth="1"/>
    <col min="14" max="14" width="9.140625" style="4"/>
    <col min="15" max="15" width="11.85546875" style="4" customWidth="1"/>
    <col min="16" max="16" width="12.140625" style="4" customWidth="1"/>
    <col min="17" max="17" width="13.7109375" style="4" customWidth="1"/>
    <col min="18" max="16384" width="9.140625" style="4"/>
  </cols>
  <sheetData>
    <row r="2" spans="2:12" ht="20.100000000000001" customHeight="1" thickBot="1" x14ac:dyDescent="0.3"/>
    <row r="3" spans="2:12" ht="39.950000000000003" customHeight="1" thickBot="1" x14ac:dyDescent="0.35">
      <c r="C3" s="22" t="s">
        <v>81</v>
      </c>
      <c r="G3" s="43" t="s">
        <v>84</v>
      </c>
      <c r="H3" s="44"/>
      <c r="I3" s="44"/>
      <c r="J3" s="44"/>
    </row>
    <row r="4" spans="2:12" ht="20.100000000000001" customHeight="1" x14ac:dyDescent="0.25">
      <c r="G4" s="45"/>
    </row>
    <row r="5" spans="2:12" ht="20.100000000000001" customHeight="1" x14ac:dyDescent="0.25">
      <c r="H5" s="4"/>
      <c r="I5" s="4"/>
    </row>
    <row r="6" spans="2:12" ht="20.100000000000001" customHeight="1" x14ac:dyDescent="0.25">
      <c r="C6" s="8"/>
      <c r="D6" s="8"/>
      <c r="H6" s="4"/>
      <c r="I6" s="4"/>
    </row>
    <row r="7" spans="2:12" ht="20.100000000000001" customHeight="1" x14ac:dyDescent="0.25">
      <c r="C7" s="8"/>
      <c r="H7" s="4"/>
      <c r="I7" s="4"/>
    </row>
    <row r="8" spans="2:12" ht="20.100000000000001" customHeight="1" x14ac:dyDescent="0.25">
      <c r="H8" s="4"/>
      <c r="I8" s="4"/>
    </row>
    <row r="9" spans="2:12" ht="20.100000000000001" customHeight="1" x14ac:dyDescent="0.25">
      <c r="C9" s="23" t="s">
        <v>78</v>
      </c>
      <c r="D9" s="24" t="s">
        <v>79</v>
      </c>
      <c r="E9" s="25"/>
      <c r="F9" s="25"/>
      <c r="G9" s="26"/>
      <c r="H9" s="4"/>
      <c r="I9" s="4"/>
    </row>
    <row r="10" spans="2:12" ht="20.100000000000001" customHeight="1" x14ac:dyDescent="0.25">
      <c r="C10" s="27">
        <v>3000</v>
      </c>
      <c r="D10" s="27">
        <v>4000</v>
      </c>
      <c r="E10" s="25"/>
      <c r="F10" s="25"/>
      <c r="G10" s="26"/>
      <c r="H10" s="4"/>
      <c r="I10" s="4"/>
    </row>
    <row r="11" spans="2:12" ht="20.100000000000001" customHeight="1" thickBot="1" x14ac:dyDescent="0.3">
      <c r="C11" s="28"/>
      <c r="D11" s="28"/>
      <c r="E11" s="25"/>
      <c r="F11" s="25"/>
      <c r="G11" s="26"/>
      <c r="H11" s="4"/>
      <c r="I11" s="4"/>
    </row>
    <row r="12" spans="2:12" ht="20.100000000000001" customHeight="1" x14ac:dyDescent="0.25">
      <c r="B12" s="18"/>
      <c r="C12" s="29"/>
      <c r="D12" s="29"/>
      <c r="E12" s="30"/>
      <c r="F12" s="30"/>
      <c r="G12" s="31"/>
      <c r="H12" s="19"/>
      <c r="I12" s="4"/>
    </row>
    <row r="13" spans="2:12" ht="20.100000000000001" customHeight="1" thickBot="1" x14ac:dyDescent="0.3">
      <c r="B13" s="20"/>
      <c r="C13" s="32" t="s">
        <v>27</v>
      </c>
      <c r="D13" s="33" t="s">
        <v>28</v>
      </c>
      <c r="E13" s="33" t="s">
        <v>29</v>
      </c>
      <c r="F13" s="33" t="s">
        <v>62</v>
      </c>
      <c r="G13" s="34" t="s">
        <v>61</v>
      </c>
      <c r="H13" s="21"/>
      <c r="I13" s="4"/>
    </row>
    <row r="14" spans="2:12" ht="20.100000000000001" customHeight="1" x14ac:dyDescent="0.25">
      <c r="B14" s="10"/>
      <c r="C14" s="35" t="str">
        <f>VLOOKUP(RK_LÆNGDE,B36:G39,2,FALSE)</f>
        <v>MWPCRIAKLOL30DK</v>
      </c>
      <c r="D14" s="36">
        <f>VLOOKUP(RK_LÆNGDE,B36:G39,3,FALSE)</f>
        <v>5709128658852</v>
      </c>
      <c r="E14" s="37">
        <f>VLOOKUP(RK_LÆNGDE,B36:G39,4,FALSE)</f>
        <v>1530809</v>
      </c>
      <c r="F14" s="37">
        <f>CEILING(SUM(RK_ANTALPLADER/4),1)</f>
        <v>4</v>
      </c>
      <c r="G14" s="38" t="str">
        <f>VLOOKUP(RK_LÆNGDE,B36:G39,6,FALSE)</f>
        <v>RIAKL 4PACK 3.000 250 10 WH S4P UV</v>
      </c>
      <c r="H14" s="11"/>
      <c r="I14" s="4"/>
    </row>
    <row r="15" spans="2:12" ht="20.100000000000001" customHeight="1" x14ac:dyDescent="0.25">
      <c r="B15" s="10"/>
      <c r="C15" s="35" t="s">
        <v>1</v>
      </c>
      <c r="D15" s="36">
        <v>5709128658890</v>
      </c>
      <c r="E15" s="42">
        <v>1530839</v>
      </c>
      <c r="F15" s="37">
        <f>CEILING(SUM((RK_LÆNGDE*2)/1600),1)</f>
        <v>4</v>
      </c>
      <c r="G15" s="38" t="s">
        <v>9</v>
      </c>
      <c r="H15" s="11"/>
      <c r="I15" s="9"/>
      <c r="L15" s="9"/>
    </row>
    <row r="16" spans="2:12" ht="20.100000000000001" customHeight="1" x14ac:dyDescent="0.25">
      <c r="B16" s="10"/>
      <c r="C16" s="35" t="s">
        <v>2</v>
      </c>
      <c r="D16" s="36">
        <v>5709128658906</v>
      </c>
      <c r="E16" s="42">
        <v>1530843</v>
      </c>
      <c r="F16" s="37">
        <f>CEILING(SUM(RK_BREDDE/500),1)</f>
        <v>8</v>
      </c>
      <c r="G16" s="38" t="s">
        <v>10</v>
      </c>
      <c r="H16" s="11"/>
      <c r="I16" s="4"/>
    </row>
    <row r="17" spans="2:9" ht="20.100000000000001" customHeight="1" x14ac:dyDescent="0.25">
      <c r="B17" s="10"/>
      <c r="C17" s="35" t="s">
        <v>3</v>
      </c>
      <c r="D17" s="36">
        <v>5709128658913</v>
      </c>
      <c r="E17" s="42">
        <v>1530846</v>
      </c>
      <c r="F17" s="37">
        <f>CEILING(SUM(((RK_LÆNGDE*RK_BREDDE)/1000000)/8),1)</f>
        <v>2</v>
      </c>
      <c r="G17" s="38" t="s">
        <v>11</v>
      </c>
      <c r="H17" s="11"/>
      <c r="I17" s="4"/>
    </row>
    <row r="18" spans="2:9" ht="20.100000000000001" customHeight="1" x14ac:dyDescent="0.25">
      <c r="B18" s="10"/>
      <c r="C18" s="35" t="s">
        <v>4</v>
      </c>
      <c r="D18" s="36">
        <v>5709128658920</v>
      </c>
      <c r="E18" s="42">
        <v>1530853</v>
      </c>
      <c r="F18" s="37">
        <f>CEILING(SUM(RK_BREDDE/10000),1)</f>
        <v>1</v>
      </c>
      <c r="G18" s="38" t="s">
        <v>12</v>
      </c>
      <c r="H18" s="11"/>
      <c r="I18" s="4"/>
    </row>
    <row r="19" spans="2:9" ht="20.100000000000001" customHeight="1" x14ac:dyDescent="0.25">
      <c r="B19" s="10"/>
      <c r="C19" s="35" t="s">
        <v>5</v>
      </c>
      <c r="D19" s="36">
        <v>5709128658937</v>
      </c>
      <c r="E19" s="42">
        <v>1530864</v>
      </c>
      <c r="F19" s="37">
        <f>CEILING(SUM(F14/2),1)</f>
        <v>2</v>
      </c>
      <c r="G19" s="38" t="s">
        <v>13</v>
      </c>
      <c r="H19" s="11"/>
      <c r="I19" s="4"/>
    </row>
    <row r="20" spans="2:9" ht="20.100000000000001" customHeight="1" x14ac:dyDescent="0.25">
      <c r="B20" s="10"/>
      <c r="C20" s="35" t="s">
        <v>6</v>
      </c>
      <c r="D20" s="36">
        <v>5709128658944</v>
      </c>
      <c r="E20" s="37">
        <v>1530876</v>
      </c>
      <c r="F20" s="37">
        <f>CEILING(SUM(RK_BREDDE/5000),1)</f>
        <v>1</v>
      </c>
      <c r="G20" s="38" t="s">
        <v>14</v>
      </c>
      <c r="H20" s="11"/>
      <c r="I20" s="4"/>
    </row>
    <row r="21" spans="2:9" ht="20.100000000000001" customHeight="1" x14ac:dyDescent="0.25">
      <c r="B21" s="10"/>
      <c r="C21" s="35" t="s">
        <v>7</v>
      </c>
      <c r="D21" s="36">
        <v>5709128658951</v>
      </c>
      <c r="E21" s="37">
        <v>1530885</v>
      </c>
      <c r="F21" s="37">
        <f>CEILING(SUM(RK_BREDDE/1000),1)</f>
        <v>4</v>
      </c>
      <c r="G21" s="38" t="s">
        <v>15</v>
      </c>
      <c r="H21" s="11"/>
      <c r="I21" s="4"/>
    </row>
    <row r="22" spans="2:9" ht="20.100000000000001" customHeight="1" x14ac:dyDescent="0.25">
      <c r="B22" s="10"/>
      <c r="C22" s="36" t="s">
        <v>82</v>
      </c>
      <c r="D22" s="36">
        <v>5709128659408</v>
      </c>
      <c r="E22" s="37">
        <v>1577171</v>
      </c>
      <c r="F22" s="37">
        <f>CEILING(SUM(RK_BREDDE/10000),1)</f>
        <v>1</v>
      </c>
      <c r="G22" s="39" t="s">
        <v>83</v>
      </c>
      <c r="H22" s="11"/>
      <c r="I22" s="4"/>
    </row>
    <row r="23" spans="2:9" ht="20.100000000000001" customHeight="1" thickBot="1" x14ac:dyDescent="0.3">
      <c r="B23" s="12"/>
      <c r="C23" s="13"/>
      <c r="D23" s="14"/>
      <c r="E23" s="15"/>
      <c r="F23" s="15"/>
      <c r="G23" s="16"/>
      <c r="H23" s="17"/>
      <c r="I23" s="4"/>
    </row>
    <row r="24" spans="2:9" ht="20.100000000000001" customHeight="1" x14ac:dyDescent="0.25">
      <c r="D24" s="7"/>
      <c r="H24" s="4"/>
      <c r="I24" s="4"/>
    </row>
    <row r="25" spans="2:9" ht="20.100000000000001" customHeight="1" x14ac:dyDescent="0.25">
      <c r="D25" s="7"/>
      <c r="H25" s="4"/>
      <c r="I25" s="4"/>
    </row>
    <row r="26" spans="2:9" ht="20.100000000000001" customHeight="1" x14ac:dyDescent="0.25">
      <c r="D26" s="7"/>
      <c r="H26" s="4"/>
      <c r="I26" s="4"/>
    </row>
    <row r="27" spans="2:9" ht="20.100000000000001" customHeight="1" x14ac:dyDescent="0.25">
      <c r="D27" s="7"/>
      <c r="H27" s="4"/>
      <c r="I27" s="4"/>
    </row>
    <row r="28" spans="2:9" ht="20.100000000000001" customHeight="1" x14ac:dyDescent="0.25">
      <c r="D28" s="7"/>
      <c r="H28" s="4"/>
      <c r="I28" s="4"/>
    </row>
    <row r="29" spans="2:9" ht="20.100000000000001" customHeight="1" x14ac:dyDescent="0.25">
      <c r="D29" s="7"/>
      <c r="H29" s="4"/>
      <c r="I29" s="4"/>
    </row>
    <row r="30" spans="2:9" ht="20.100000000000001" customHeight="1" x14ac:dyDescent="0.25">
      <c r="D30" s="7"/>
      <c r="H30" s="4"/>
      <c r="I30" s="4"/>
    </row>
    <row r="31" spans="2:9" ht="20.100000000000001" customHeight="1" x14ac:dyDescent="0.25">
      <c r="D31" s="7"/>
      <c r="H31" s="4"/>
      <c r="I31" s="4"/>
    </row>
    <row r="32" spans="2:9" ht="20.100000000000001" customHeight="1" x14ac:dyDescent="0.25">
      <c r="D32" s="7"/>
      <c r="H32" s="4"/>
      <c r="I32" s="4"/>
    </row>
    <row r="33" spans="2:9" ht="20.100000000000001" customHeight="1" x14ac:dyDescent="0.25">
      <c r="D33" s="7"/>
      <c r="H33" s="4"/>
      <c r="I33" s="4"/>
    </row>
    <row r="34" spans="2:9" ht="20.100000000000001" customHeight="1" x14ac:dyDescent="0.25">
      <c r="D34" s="7"/>
      <c r="H34" s="4"/>
      <c r="I34" s="4"/>
    </row>
    <row r="35" spans="2:9" ht="20.100000000000001" customHeight="1" x14ac:dyDescent="0.25">
      <c r="D35" s="7"/>
      <c r="H35" s="4"/>
      <c r="I35" s="4"/>
    </row>
    <row r="36" spans="2:9" ht="20.100000000000001" customHeight="1" x14ac:dyDescent="0.25">
      <c r="B36" s="4">
        <v>3000</v>
      </c>
      <c r="C36" s="1" t="s">
        <v>0</v>
      </c>
      <c r="D36" s="5">
        <v>5709128658852</v>
      </c>
      <c r="E36" s="1">
        <v>1530809</v>
      </c>
      <c r="G36" s="3" t="s">
        <v>8</v>
      </c>
      <c r="H36" s="4"/>
      <c r="I36" s="4"/>
    </row>
    <row r="37" spans="2:9" ht="20.100000000000001" customHeight="1" x14ac:dyDescent="0.25">
      <c r="B37" s="4">
        <v>3500</v>
      </c>
      <c r="C37" s="1" t="s">
        <v>16</v>
      </c>
      <c r="D37" s="5">
        <v>5709128658869</v>
      </c>
      <c r="E37" s="1">
        <v>1530819</v>
      </c>
      <c r="G37" s="3" t="s">
        <v>17</v>
      </c>
      <c r="H37" s="4"/>
      <c r="I37" s="4"/>
    </row>
    <row r="38" spans="2:9" ht="20.100000000000001" customHeight="1" x14ac:dyDescent="0.25">
      <c r="B38" s="4">
        <v>4000</v>
      </c>
      <c r="C38" s="1" t="s">
        <v>18</v>
      </c>
      <c r="D38" s="5">
        <v>5709128658876</v>
      </c>
      <c r="E38" s="1">
        <v>1530822</v>
      </c>
      <c r="G38" s="3" t="s">
        <v>19</v>
      </c>
      <c r="H38" s="4"/>
      <c r="I38" s="4"/>
    </row>
    <row r="39" spans="2:9" ht="20.100000000000001" customHeight="1" x14ac:dyDescent="0.25">
      <c r="B39" s="4">
        <v>5000</v>
      </c>
      <c r="C39" s="1" t="s">
        <v>20</v>
      </c>
      <c r="D39" s="5">
        <v>5709128658883</v>
      </c>
      <c r="E39" s="1">
        <v>1530828</v>
      </c>
      <c r="G39" s="3" t="s">
        <v>21</v>
      </c>
      <c r="H39" s="4"/>
      <c r="I39" s="4"/>
    </row>
    <row r="41" spans="2:9" ht="20.100000000000001" customHeight="1" x14ac:dyDescent="0.25">
      <c r="C41" s="4" t="s">
        <v>63</v>
      </c>
      <c r="D41" s="1">
        <f>SUM(RK_BREDDE/250)</f>
        <v>16</v>
      </c>
      <c r="E41" s="4"/>
      <c r="F41" s="4"/>
      <c r="G41" s="4"/>
      <c r="H41" s="4"/>
      <c r="I41" s="4"/>
    </row>
    <row r="42" spans="2:9" ht="20.100000000000001" customHeight="1" x14ac:dyDescent="0.25">
      <c r="C42" s="4"/>
      <c r="D42" s="4"/>
      <c r="E42" s="4"/>
      <c r="F42" s="4"/>
      <c r="G42" s="4"/>
      <c r="H42" s="4"/>
      <c r="I42" s="4"/>
    </row>
    <row r="43" spans="2:9" ht="20.100000000000001" customHeight="1" x14ac:dyDescent="0.25">
      <c r="C43" s="4"/>
      <c r="D43" s="4"/>
      <c r="E43" s="4"/>
      <c r="F43" s="4"/>
      <c r="G43" s="4"/>
      <c r="H43" s="4"/>
      <c r="I43" s="4"/>
    </row>
    <row r="44" spans="2:9" ht="20.100000000000001" customHeight="1" x14ac:dyDescent="0.25">
      <c r="C44" s="4"/>
      <c r="D44" s="4"/>
      <c r="E44" s="4"/>
      <c r="F44" s="4"/>
      <c r="G44" s="4"/>
      <c r="H44" s="4"/>
      <c r="I44" s="4"/>
    </row>
    <row r="45" spans="2:9" ht="20.100000000000001" customHeight="1" x14ac:dyDescent="0.25">
      <c r="C45" s="4"/>
      <c r="D45" s="4"/>
      <c r="E45" s="4"/>
      <c r="F45" s="4"/>
      <c r="G45" s="4"/>
      <c r="H45" s="4"/>
      <c r="I45" s="4"/>
    </row>
    <row r="46" spans="2:9" ht="20.100000000000001" customHeight="1" x14ac:dyDescent="0.25">
      <c r="C46" s="4"/>
      <c r="D46" s="4"/>
      <c r="E46" s="4"/>
      <c r="F46" s="4"/>
      <c r="G46" s="4"/>
      <c r="H46" s="4"/>
      <c r="I46" s="4"/>
    </row>
    <row r="47" spans="2:9" ht="20.100000000000001" customHeight="1" x14ac:dyDescent="0.25">
      <c r="C47" s="4"/>
      <c r="D47" s="4"/>
      <c r="E47" s="4"/>
      <c r="F47" s="4"/>
      <c r="G47" s="4"/>
      <c r="H47" s="4"/>
      <c r="I47" s="4"/>
    </row>
    <row r="48" spans="2:9" ht="20.100000000000001" customHeight="1" x14ac:dyDescent="0.25">
      <c r="H48" s="4"/>
      <c r="I48" s="4"/>
    </row>
    <row r="49" spans="3:9" ht="20.100000000000001" customHeight="1" x14ac:dyDescent="0.25">
      <c r="H49" s="4"/>
      <c r="I49" s="4"/>
    </row>
    <row r="52" spans="3:9" ht="20.100000000000001" customHeight="1" x14ac:dyDescent="0.25">
      <c r="C52" s="4"/>
      <c r="D52" s="4"/>
    </row>
    <row r="62" spans="3:9" ht="20.100000000000001" customHeight="1" x14ac:dyDescent="0.25">
      <c r="C62" s="4"/>
      <c r="D62" s="4"/>
      <c r="E62" s="4"/>
      <c r="F62" s="4"/>
      <c r="G62" s="4"/>
      <c r="H62" s="4"/>
      <c r="I62" s="4"/>
    </row>
    <row r="63" spans="3:9" ht="20.100000000000001" customHeight="1" x14ac:dyDescent="0.25">
      <c r="C63" s="4"/>
      <c r="D63" s="4"/>
      <c r="E63" s="4"/>
      <c r="F63" s="4"/>
      <c r="G63" s="4"/>
      <c r="H63" s="4"/>
      <c r="I63" s="4"/>
    </row>
    <row r="64" spans="3:9" ht="20.100000000000001" customHeight="1" x14ac:dyDescent="0.25">
      <c r="C64" s="4"/>
      <c r="D64" s="4"/>
      <c r="E64" s="4"/>
      <c r="F64" s="4"/>
      <c r="G64" s="4"/>
      <c r="H64" s="4"/>
      <c r="I64" s="4"/>
    </row>
    <row r="66" spans="3:9" ht="20.100000000000001" customHeight="1" x14ac:dyDescent="0.25">
      <c r="C66" s="6"/>
      <c r="D66" s="6"/>
      <c r="E66" s="4"/>
      <c r="F66" s="4"/>
      <c r="G66" s="4"/>
      <c r="H66" s="4"/>
      <c r="I66" s="4"/>
    </row>
    <row r="68" spans="3:9" ht="20.100000000000001" customHeight="1" x14ac:dyDescent="0.25">
      <c r="D68" s="5"/>
    </row>
    <row r="69" spans="3:9" ht="20.100000000000001" customHeight="1" x14ac:dyDescent="0.25">
      <c r="D69" s="5"/>
    </row>
    <row r="70" spans="3:9" ht="20.100000000000001" customHeight="1" x14ac:dyDescent="0.25">
      <c r="D70" s="5"/>
    </row>
    <row r="71" spans="3:9" ht="20.100000000000001" customHeight="1" x14ac:dyDescent="0.25">
      <c r="D71" s="5"/>
    </row>
    <row r="72" spans="3:9" ht="20.100000000000001" customHeight="1" x14ac:dyDescent="0.25">
      <c r="D72" s="5"/>
    </row>
    <row r="73" spans="3:9" ht="20.100000000000001" customHeight="1" x14ac:dyDescent="0.25">
      <c r="D73" s="5"/>
    </row>
    <row r="74" spans="3:9" ht="20.100000000000001" customHeight="1" x14ac:dyDescent="0.25">
      <c r="D74" s="5"/>
    </row>
  </sheetData>
  <dataValidations count="2">
    <dataValidation type="whole" operator="lessThanOrEqual" showErrorMessage="1" error="Indtast værdi - max 800 mm" sqref="D7">
      <formula1>800</formula1>
    </dataValidation>
    <dataValidation type="list" allowBlank="1" showInputMessage="1" showErrorMessage="1" sqref="C10">
      <formula1>$B$36:$B$39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zoomScale="110" zoomScaleNormal="110" workbookViewId="0">
      <selection activeCell="F20" sqref="F20"/>
    </sheetView>
  </sheetViews>
  <sheetFormatPr defaultRowHeight="20.100000000000001" customHeight="1" x14ac:dyDescent="0.25"/>
  <cols>
    <col min="1" max="1" width="9.140625" style="4"/>
    <col min="2" max="2" width="2.7109375" style="4" customWidth="1"/>
    <col min="3" max="3" width="20.85546875" style="1" customWidth="1"/>
    <col min="4" max="4" width="18.140625" style="1" customWidth="1"/>
    <col min="5" max="5" width="13" style="2" customWidth="1"/>
    <col min="6" max="6" width="9.140625" style="2"/>
    <col min="7" max="7" width="40.28515625" style="3" customWidth="1"/>
    <col min="8" max="8" width="2.7109375" style="3" customWidth="1"/>
    <col min="9" max="9" width="7.85546875" style="3" customWidth="1"/>
    <col min="10" max="12" width="9.140625" style="4"/>
    <col min="13" max="13" width="13.140625" style="4" customWidth="1"/>
    <col min="14" max="14" width="9.140625" style="4"/>
    <col min="15" max="15" width="11.85546875" style="4" customWidth="1"/>
    <col min="16" max="16" width="12.140625" style="4" customWidth="1"/>
    <col min="17" max="17" width="13.7109375" style="4" customWidth="1"/>
    <col min="18" max="16384" width="9.140625" style="4"/>
  </cols>
  <sheetData>
    <row r="2" spans="2:10" ht="20.100000000000001" customHeight="1" thickBot="1" x14ac:dyDescent="0.3"/>
    <row r="3" spans="2:10" ht="39.950000000000003" customHeight="1" thickBot="1" x14ac:dyDescent="0.3">
      <c r="C3" s="22" t="s">
        <v>66</v>
      </c>
      <c r="H3" s="4"/>
      <c r="I3" s="4"/>
    </row>
    <row r="5" spans="2:10" ht="20.100000000000001" customHeight="1" x14ac:dyDescent="0.25">
      <c r="H5" s="4"/>
      <c r="I5" s="4"/>
    </row>
    <row r="6" spans="2:10" ht="20.100000000000001" customHeight="1" x14ac:dyDescent="0.25">
      <c r="C6" s="24" t="s">
        <v>67</v>
      </c>
      <c r="D6" s="24" t="s">
        <v>80</v>
      </c>
      <c r="E6" s="25"/>
      <c r="F6" s="25"/>
      <c r="G6" s="26"/>
      <c r="H6" s="4"/>
      <c r="I6" s="4"/>
    </row>
    <row r="7" spans="2:10" ht="20.100000000000001" customHeight="1" x14ac:dyDescent="0.25">
      <c r="C7" s="40" t="s">
        <v>68</v>
      </c>
      <c r="D7" s="40">
        <v>600</v>
      </c>
      <c r="E7" s="25"/>
      <c r="F7" s="25"/>
      <c r="G7" s="26"/>
      <c r="H7" s="4"/>
      <c r="I7" s="4"/>
    </row>
    <row r="8" spans="2:10" ht="20.100000000000001" customHeight="1" x14ac:dyDescent="0.25">
      <c r="C8" s="28"/>
      <c r="D8" s="28"/>
      <c r="E8" s="25"/>
      <c r="F8" s="25"/>
      <c r="G8" s="26"/>
      <c r="H8" s="4"/>
      <c r="I8" s="4"/>
    </row>
    <row r="9" spans="2:10" ht="20.100000000000001" customHeight="1" x14ac:dyDescent="0.25">
      <c r="C9" s="23" t="s">
        <v>78</v>
      </c>
      <c r="D9" s="24" t="s">
        <v>79</v>
      </c>
      <c r="E9" s="25"/>
      <c r="F9" s="25"/>
      <c r="G9" s="26"/>
      <c r="H9" s="4"/>
      <c r="I9" s="4"/>
    </row>
    <row r="10" spans="2:10" ht="20.100000000000001" customHeight="1" x14ac:dyDescent="0.25">
      <c r="C10" s="27">
        <v>4000</v>
      </c>
      <c r="D10" s="27">
        <v>5000</v>
      </c>
      <c r="E10" s="25"/>
      <c r="F10" s="25"/>
      <c r="G10" s="26"/>
      <c r="H10" s="4"/>
      <c r="I10" s="4"/>
      <c r="J10" s="9"/>
    </row>
    <row r="11" spans="2:10" ht="20.100000000000001" customHeight="1" thickBot="1" x14ac:dyDescent="0.3">
      <c r="C11" s="28"/>
      <c r="D11" s="28"/>
      <c r="E11" s="25"/>
      <c r="F11" s="25"/>
      <c r="G11" s="26"/>
      <c r="H11" s="4"/>
      <c r="I11" s="4"/>
    </row>
    <row r="12" spans="2:10" ht="20.100000000000001" customHeight="1" x14ac:dyDescent="0.25">
      <c r="B12" s="18"/>
      <c r="C12" s="29"/>
      <c r="D12" s="29"/>
      <c r="E12" s="30"/>
      <c r="F12" s="30"/>
      <c r="G12" s="31"/>
      <c r="H12" s="19"/>
      <c r="I12" s="4"/>
    </row>
    <row r="13" spans="2:10" ht="20.100000000000001" customHeight="1" thickBot="1" x14ac:dyDescent="0.3">
      <c r="B13" s="20"/>
      <c r="C13" s="32" t="s">
        <v>27</v>
      </c>
      <c r="D13" s="33" t="s">
        <v>28</v>
      </c>
      <c r="E13" s="33" t="s">
        <v>29</v>
      </c>
      <c r="F13" s="33" t="s">
        <v>62</v>
      </c>
      <c r="G13" s="34" t="s">
        <v>61</v>
      </c>
      <c r="H13" s="21"/>
      <c r="I13" s="4"/>
    </row>
    <row r="14" spans="2:10" ht="20.100000000000001" customHeight="1" x14ac:dyDescent="0.25">
      <c r="B14" s="10"/>
      <c r="C14" s="35" t="str">
        <f>VLOOKUP(CS_BETEGNELSE,B49:G55,2,FALSE)</f>
        <v>MWPCKLICKOL40DK</v>
      </c>
      <c r="D14" s="41">
        <f>VLOOKUP(CS_BETEGNELSE,B49:G55,3,FALSE)</f>
        <v>5701992605406</v>
      </c>
      <c r="E14" s="37" t="str">
        <f>VLOOKUP(CS_BETEGNELSE,B49:G55,4,FALSE)</f>
        <v>5102179</v>
      </c>
      <c r="F14" s="37">
        <f>CEILING(SUM(CS_ANTALPLADER/5),1)</f>
        <v>5</v>
      </c>
      <c r="G14" s="38" t="str">
        <f>VLOOKUP(CS_BETEGNELSE,B49:G55,6,FALSE)</f>
        <v>CLST 5PACK 4.000 221 16 WH SDP UV</v>
      </c>
      <c r="H14" s="11"/>
      <c r="I14" s="4"/>
    </row>
    <row r="15" spans="2:10" ht="20.100000000000001" customHeight="1" x14ac:dyDescent="0.25">
      <c r="B15" s="10"/>
      <c r="C15" s="35" t="s">
        <v>23</v>
      </c>
      <c r="D15" s="41">
        <v>5701992191152</v>
      </c>
      <c r="E15" s="37" t="s">
        <v>49</v>
      </c>
      <c r="F15" s="37">
        <f>CEILING(SUM(CS_BEHOVSKRUER/75),1)</f>
        <v>3</v>
      </c>
      <c r="G15" s="38" t="s">
        <v>31</v>
      </c>
      <c r="H15" s="11"/>
      <c r="I15" s="4"/>
    </row>
    <row r="16" spans="2:10" ht="20.100000000000001" customHeight="1" x14ac:dyDescent="0.25">
      <c r="B16" s="10"/>
      <c r="C16" s="35" t="s">
        <v>24</v>
      </c>
      <c r="D16" s="41">
        <v>5701992126505</v>
      </c>
      <c r="E16" s="37" t="s">
        <v>50</v>
      </c>
      <c r="F16" s="37">
        <f>CEILING(SUM(((CS_LÆNGDE*2)+(CS_BREDDE))/1600),1)</f>
        <v>9</v>
      </c>
      <c r="G16" s="38" t="s">
        <v>32</v>
      </c>
      <c r="H16" s="11"/>
      <c r="I16" s="4"/>
    </row>
    <row r="17" spans="2:9" ht="20.100000000000001" customHeight="1" x14ac:dyDescent="0.25">
      <c r="B17" s="10"/>
      <c r="C17" s="35" t="s">
        <v>26</v>
      </c>
      <c r="D17" s="41">
        <v>5701992126512</v>
      </c>
      <c r="E17" s="37" t="s">
        <v>51</v>
      </c>
      <c r="F17" s="37">
        <f>CEILING(SUM(CS_BREDDE/1500),1)</f>
        <v>4</v>
      </c>
      <c r="G17" s="38" t="s">
        <v>33</v>
      </c>
      <c r="H17" s="11"/>
      <c r="I17" s="4"/>
    </row>
    <row r="18" spans="2:9" ht="20.100000000000001" customHeight="1" x14ac:dyDescent="0.25">
      <c r="B18" s="10"/>
      <c r="C18" s="35" t="s">
        <v>22</v>
      </c>
      <c r="D18" s="41">
        <v>5701992124808</v>
      </c>
      <c r="E18" s="37" t="s">
        <v>52</v>
      </c>
      <c r="F18" s="37">
        <f>CEILING(SUM(CS_BREDDE/7500),1)</f>
        <v>1</v>
      </c>
      <c r="G18" s="38" t="s">
        <v>30</v>
      </c>
      <c r="H18" s="11"/>
      <c r="I18" s="4"/>
    </row>
    <row r="19" spans="2:9" ht="20.100000000000001" customHeight="1" x14ac:dyDescent="0.25">
      <c r="B19" s="10"/>
      <c r="C19" s="35" t="s">
        <v>25</v>
      </c>
      <c r="D19" s="41">
        <v>5701992126413</v>
      </c>
      <c r="E19" s="37" t="s">
        <v>53</v>
      </c>
      <c r="F19" s="37">
        <f>CEILING(SUM(CS_BREDDE/10000),1)</f>
        <v>1</v>
      </c>
      <c r="G19" s="38" t="s">
        <v>34</v>
      </c>
      <c r="H19" s="11"/>
      <c r="I19" s="4"/>
    </row>
    <row r="20" spans="2:9" ht="20.100000000000001" customHeight="1" thickBot="1" x14ac:dyDescent="0.3">
      <c r="B20" s="12"/>
      <c r="C20" s="49" t="s">
        <v>86</v>
      </c>
      <c r="D20" s="46">
        <v>5709128659408</v>
      </c>
      <c r="E20" s="47">
        <v>1577171</v>
      </c>
      <c r="F20" s="47">
        <v>1</v>
      </c>
      <c r="G20" s="48" t="s">
        <v>85</v>
      </c>
      <c r="H20" s="17"/>
      <c r="I20" s="4"/>
    </row>
    <row r="22" spans="2:9" ht="20.100000000000001" customHeight="1" x14ac:dyDescent="0.25">
      <c r="H22" s="4"/>
      <c r="I22" s="4"/>
    </row>
    <row r="23" spans="2:9" ht="20.100000000000001" customHeight="1" x14ac:dyDescent="0.25">
      <c r="H23" s="4"/>
      <c r="I23" s="4"/>
    </row>
    <row r="24" spans="2:9" ht="20.100000000000001" customHeight="1" x14ac:dyDescent="0.25">
      <c r="H24" s="4"/>
      <c r="I24" s="4"/>
    </row>
    <row r="25" spans="2:9" ht="20.100000000000001" customHeight="1" x14ac:dyDescent="0.25">
      <c r="H25" s="4"/>
      <c r="I25" s="4"/>
    </row>
    <row r="26" spans="2:9" ht="20.100000000000001" customHeight="1" x14ac:dyDescent="0.25">
      <c r="H26" s="4"/>
      <c r="I26" s="4"/>
    </row>
    <row r="27" spans="2:9" ht="20.100000000000001" customHeight="1" x14ac:dyDescent="0.25">
      <c r="H27" s="4"/>
      <c r="I27" s="4"/>
    </row>
    <row r="28" spans="2:9" ht="20.100000000000001" customHeight="1" x14ac:dyDescent="0.25">
      <c r="H28" s="4"/>
      <c r="I28" s="4"/>
    </row>
    <row r="29" spans="2:9" ht="20.100000000000001" customHeight="1" x14ac:dyDescent="0.25">
      <c r="H29" s="4"/>
      <c r="I29" s="4"/>
    </row>
    <row r="30" spans="2:9" ht="20.100000000000001" customHeight="1" x14ac:dyDescent="0.25">
      <c r="H30" s="4"/>
      <c r="I30" s="4"/>
    </row>
    <row r="43" spans="3:9" ht="20.100000000000001" customHeight="1" x14ac:dyDescent="0.25">
      <c r="C43" s="4" t="s">
        <v>63</v>
      </c>
      <c r="D43" s="4">
        <f>SUM(CS_BREDDE/200)</f>
        <v>25</v>
      </c>
      <c r="E43" s="4"/>
      <c r="F43" s="4"/>
      <c r="G43" s="4"/>
      <c r="H43" s="4"/>
      <c r="I43" s="4"/>
    </row>
    <row r="44" spans="3:9" ht="20.100000000000001" customHeight="1" x14ac:dyDescent="0.25">
      <c r="C44" s="4" t="s">
        <v>64</v>
      </c>
      <c r="D44" s="4">
        <f>CEILING(SUM(CS_LÆNGDE/CS_LÆGTEAFSTAND),1)</f>
        <v>7</v>
      </c>
      <c r="E44" s="4"/>
      <c r="F44" s="4"/>
      <c r="G44" s="4"/>
      <c r="H44" s="4"/>
      <c r="I44" s="4"/>
    </row>
    <row r="45" spans="3:9" ht="20.100000000000001" customHeight="1" x14ac:dyDescent="0.25">
      <c r="C45" s="4" t="s">
        <v>65</v>
      </c>
      <c r="D45" s="4">
        <f>SUM(CS_ANTALPLADER*CS_SKRUEPLADE)</f>
        <v>175</v>
      </c>
      <c r="E45" s="4"/>
      <c r="F45" s="4"/>
      <c r="G45" s="4"/>
      <c r="H45" s="4"/>
      <c r="I45" s="4"/>
    </row>
    <row r="47" spans="3:9" ht="20.100000000000001" customHeight="1" x14ac:dyDescent="0.25">
      <c r="C47" s="6" t="s">
        <v>70</v>
      </c>
      <c r="D47" s="6" t="str">
        <f>C7&amp;CS_LÆNGDE</f>
        <v>Opal4000</v>
      </c>
      <c r="E47" s="4"/>
      <c r="F47" s="4"/>
      <c r="G47" s="4"/>
      <c r="H47" s="4"/>
      <c r="I47" s="4"/>
    </row>
    <row r="49" spans="2:12" ht="20.100000000000001" customHeight="1" x14ac:dyDescent="0.25">
      <c r="B49" s="4" t="s">
        <v>71</v>
      </c>
      <c r="C49" s="1" t="s">
        <v>43</v>
      </c>
      <c r="D49" s="5">
        <v>5701992604300</v>
      </c>
      <c r="E49" s="2" t="s">
        <v>54</v>
      </c>
      <c r="G49" s="3" t="s">
        <v>36</v>
      </c>
      <c r="H49" s="3" t="s">
        <v>69</v>
      </c>
      <c r="I49" s="3">
        <v>3000</v>
      </c>
      <c r="J49" s="4" t="str">
        <f t="shared" ref="J49:J55" si="0">H49&amp;I49</f>
        <v>Klar3000</v>
      </c>
      <c r="L49" s="4" t="s">
        <v>69</v>
      </c>
    </row>
    <row r="50" spans="2:12" ht="20.100000000000001" customHeight="1" x14ac:dyDescent="0.25">
      <c r="B50" s="4" t="s">
        <v>72</v>
      </c>
      <c r="C50" s="1" t="s">
        <v>44</v>
      </c>
      <c r="D50" s="5">
        <v>5701992604355</v>
      </c>
      <c r="E50" s="2" t="s">
        <v>55</v>
      </c>
      <c r="G50" s="3" t="s">
        <v>37</v>
      </c>
      <c r="H50" s="3" t="s">
        <v>69</v>
      </c>
      <c r="I50" s="3">
        <v>3500</v>
      </c>
      <c r="J50" s="4" t="str">
        <f t="shared" si="0"/>
        <v>Klar3500</v>
      </c>
      <c r="L50" s="4" t="s">
        <v>68</v>
      </c>
    </row>
    <row r="51" spans="2:12" ht="20.100000000000001" customHeight="1" x14ac:dyDescent="0.25">
      <c r="B51" s="4" t="s">
        <v>73</v>
      </c>
      <c r="C51" s="1" t="s">
        <v>45</v>
      </c>
      <c r="D51" s="5">
        <v>5701992604409</v>
      </c>
      <c r="E51" s="2" t="s">
        <v>56</v>
      </c>
      <c r="G51" s="3" t="s">
        <v>38</v>
      </c>
      <c r="H51" s="3" t="s">
        <v>69</v>
      </c>
      <c r="I51" s="3">
        <v>4000</v>
      </c>
      <c r="J51" s="4" t="str">
        <f t="shared" si="0"/>
        <v>Klar4000</v>
      </c>
    </row>
    <row r="52" spans="2:12" ht="20.100000000000001" customHeight="1" x14ac:dyDescent="0.25">
      <c r="B52" s="4" t="s">
        <v>74</v>
      </c>
      <c r="C52" s="1" t="s">
        <v>46</v>
      </c>
      <c r="D52" s="5">
        <v>5701992605307</v>
      </c>
      <c r="E52" s="2" t="s">
        <v>57</v>
      </c>
      <c r="G52" s="3" t="s">
        <v>39</v>
      </c>
      <c r="H52" s="3" t="s">
        <v>68</v>
      </c>
      <c r="I52" s="3">
        <v>3000</v>
      </c>
      <c r="J52" s="4" t="str">
        <f t="shared" si="0"/>
        <v>Opal3000</v>
      </c>
    </row>
    <row r="53" spans="2:12" ht="20.100000000000001" customHeight="1" x14ac:dyDescent="0.25">
      <c r="B53" s="4" t="s">
        <v>75</v>
      </c>
      <c r="C53" s="1" t="s">
        <v>47</v>
      </c>
      <c r="D53" s="5">
        <v>5701992605352</v>
      </c>
      <c r="E53" s="2" t="s">
        <v>58</v>
      </c>
      <c r="G53" s="3" t="s">
        <v>40</v>
      </c>
      <c r="H53" s="3" t="s">
        <v>68</v>
      </c>
      <c r="I53" s="3">
        <v>3500</v>
      </c>
      <c r="J53" s="4" t="str">
        <f t="shared" si="0"/>
        <v>Opal3500</v>
      </c>
    </row>
    <row r="54" spans="2:12" ht="20.100000000000001" customHeight="1" x14ac:dyDescent="0.25">
      <c r="B54" s="4" t="s">
        <v>76</v>
      </c>
      <c r="C54" s="1" t="s">
        <v>48</v>
      </c>
      <c r="D54" s="5">
        <v>5701992605406</v>
      </c>
      <c r="E54" s="2" t="s">
        <v>59</v>
      </c>
      <c r="G54" s="3" t="s">
        <v>41</v>
      </c>
      <c r="H54" s="3" t="s">
        <v>68</v>
      </c>
      <c r="I54" s="3">
        <v>4000</v>
      </c>
      <c r="J54" s="4" t="str">
        <f t="shared" si="0"/>
        <v>Opal4000</v>
      </c>
    </row>
    <row r="55" spans="2:12" ht="20.100000000000001" customHeight="1" x14ac:dyDescent="0.25">
      <c r="B55" s="4" t="s">
        <v>77</v>
      </c>
      <c r="C55" s="1" t="s">
        <v>42</v>
      </c>
      <c r="D55" s="5">
        <v>5701992605505</v>
      </c>
      <c r="E55" s="2" t="s">
        <v>60</v>
      </c>
      <c r="G55" s="3" t="s">
        <v>35</v>
      </c>
      <c r="H55" s="3" t="s">
        <v>68</v>
      </c>
      <c r="I55" s="3">
        <v>5000</v>
      </c>
      <c r="J55" s="4" t="str">
        <f t="shared" si="0"/>
        <v>Opal5000</v>
      </c>
    </row>
  </sheetData>
  <dataConsolidate/>
  <dataValidations count="3">
    <dataValidation type="whole" operator="lessThanOrEqual" showErrorMessage="1" error="Indtast værdi - max 800 mm" sqref="D7">
      <formula1>800</formula1>
    </dataValidation>
    <dataValidation type="list" operator="equal" showInputMessage="1" showErrorMessage="1" error="Vælg Klar eller Opal" sqref="C7">
      <formula1>$L$49:$L$50</formula1>
    </dataValidation>
    <dataValidation type="list" allowBlank="1" showInputMessage="1" showErrorMessage="1" sqref="C10">
      <formula1>IF($C$7="Klar",$I$49:$I$51,IF($C$7="Opal",$I$52:$I$55,0))</formula1>
    </dataValidation>
  </dataValidations>
  <pageMargins left="0.7" right="0.7" top="0.75" bottom="0.75" header="0.3" footer="0.3"/>
  <pageSetup paperSize="9" orientation="landscape" r:id="rId1"/>
  <ignoredErrors>
    <ignoredError sqref="E15:E1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81D3CFC8E58A48B8E98E5790C6D41B" ma:contentTypeVersion="9" ma:contentTypeDescription="Ein neues Dokument erstellen." ma:contentTypeScope="" ma:versionID="f7aed3a665de8f5f79ba9ea773679e58">
  <xsd:schema xmlns:xsd="http://www.w3.org/2001/XMLSchema" xmlns:xs="http://www.w3.org/2001/XMLSchema" xmlns:p="http://schemas.microsoft.com/office/2006/metadata/properties" xmlns:ns3="0dc3b9c9-9fda-4228-a83f-45db2c02dc5a" targetNamespace="http://schemas.microsoft.com/office/2006/metadata/properties" ma:root="true" ma:fieldsID="0835f9b23882a9e578211f79c2ba64e6" ns3:_="">
    <xsd:import namespace="0dc3b9c9-9fda-4228-a83f-45db2c02dc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3b9c9-9fda-4228-a83f-45db2c02d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57D53-425B-4BF2-9E52-5C8122A67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3b9c9-9fda-4228-a83f-45db2c02dc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6B357F-8560-4A7D-A5CF-09D22207D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62030-76DE-4952-86BF-92D4254EC11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0dc3b9c9-9fda-4228-a83f-45db2c02dc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10</vt:i4>
      </vt:variant>
    </vt:vector>
  </HeadingPairs>
  <TitlesOfParts>
    <vt:vector size="12" baseType="lpstr">
      <vt:lpstr>RiaKlik</vt:lpstr>
      <vt:lpstr>Click-Step</vt:lpstr>
      <vt:lpstr>CS_ANTALPLADER</vt:lpstr>
      <vt:lpstr>CS_BEHOVSKRUER</vt:lpstr>
      <vt:lpstr>CS_BETEGNELSE</vt:lpstr>
      <vt:lpstr>CS_BREDDE</vt:lpstr>
      <vt:lpstr>CS_LÆGTEAFSTAND</vt:lpstr>
      <vt:lpstr>CS_LÆNGDE</vt:lpstr>
      <vt:lpstr>CS_SKRUEPLADE</vt:lpstr>
      <vt:lpstr>RK_ANTALPLADER</vt:lpstr>
      <vt:lpstr>RK_BREDDE</vt:lpstr>
      <vt:lpstr>RK_LÆNGDE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Stentoft Kjær</dc:creator>
  <cp:lastModifiedBy>Duus, Jette</cp:lastModifiedBy>
  <cp:lastPrinted>2012-08-27T13:01:33Z</cp:lastPrinted>
  <dcterms:created xsi:type="dcterms:W3CDTF">2012-06-27T14:40:24Z</dcterms:created>
  <dcterms:modified xsi:type="dcterms:W3CDTF">2022-10-28T11:34:40Z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0x0101005B81D3CFC8E58A48B8E98E5790C6D41B</vt:lpwstr>
  </property>
</Properties>
</file>